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N30" i="1"/>
  <c r="D32"/>
  <c r="D31"/>
  <c r="N31" s="1"/>
  <c r="N25"/>
  <c r="N26"/>
  <c r="N24"/>
  <c r="D23"/>
  <c r="N22"/>
  <c r="N21"/>
  <c r="N20"/>
  <c r="N9"/>
  <c r="N10"/>
  <c r="N11"/>
  <c r="N12"/>
  <c r="N13"/>
  <c r="N14"/>
  <c r="N15"/>
  <c r="N16"/>
  <c r="N17"/>
  <c r="N18"/>
  <c r="N19"/>
  <c r="N8"/>
  <c r="N32"/>
  <c r="N23"/>
  <c r="N27" l="1"/>
  <c r="K37"/>
  <c r="L37"/>
  <c r="M37"/>
  <c r="K34"/>
  <c r="L34"/>
  <c r="M34"/>
  <c r="K33"/>
  <c r="L33"/>
  <c r="M33"/>
  <c r="K27"/>
  <c r="L27"/>
  <c r="M27"/>
  <c r="H21"/>
  <c r="I21" s="1"/>
  <c r="J21" s="1"/>
  <c r="H22"/>
  <c r="I22"/>
  <c r="J22" s="1"/>
  <c r="L22"/>
  <c r="M22" s="1"/>
  <c r="L21"/>
  <c r="L20"/>
  <c r="H36"/>
  <c r="I36" s="1"/>
  <c r="J36" s="1"/>
  <c r="I30"/>
  <c r="J30"/>
  <c r="H32"/>
  <c r="I32" s="1"/>
  <c r="J32" s="1"/>
  <c r="A32"/>
  <c r="H31"/>
  <c r="I31" s="1"/>
  <c r="M21"/>
  <c r="H8"/>
  <c r="I8" s="1"/>
  <c r="H9"/>
  <c r="I9" s="1"/>
  <c r="J9" s="1"/>
  <c r="H10"/>
  <c r="I10" s="1"/>
  <c r="J10" s="1"/>
  <c r="H11"/>
  <c r="I11" s="1"/>
  <c r="J11" s="1"/>
  <c r="H12"/>
  <c r="I12"/>
  <c r="J12" s="1"/>
  <c r="H13"/>
  <c r="I13" s="1"/>
  <c r="J13" s="1"/>
  <c r="H14"/>
  <c r="I14" s="1"/>
  <c r="J14" s="1"/>
  <c r="H15"/>
  <c r="I15" s="1"/>
  <c r="J15" s="1"/>
  <c r="H16"/>
  <c r="I16"/>
  <c r="J16" s="1"/>
  <c r="H17"/>
  <c r="I17" s="1"/>
  <c r="J17" s="1"/>
  <c r="H18"/>
  <c r="I18" s="1"/>
  <c r="J18" s="1"/>
  <c r="H19"/>
  <c r="I19" s="1"/>
  <c r="J19" s="1"/>
  <c r="H20"/>
  <c r="I20"/>
  <c r="J20" s="1"/>
  <c r="H23"/>
  <c r="I23" s="1"/>
  <c r="J23" s="1"/>
  <c r="H24"/>
  <c r="I24" s="1"/>
  <c r="J24" s="1"/>
  <c r="H25"/>
  <c r="I25" s="1"/>
  <c r="J25" s="1"/>
  <c r="H26"/>
  <c r="I26"/>
  <c r="J26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J31" l="1"/>
  <c r="N33" s="1"/>
  <c r="N34" s="1"/>
  <c r="N37" s="1"/>
  <c r="I33"/>
  <c r="I27"/>
  <c r="J8"/>
  <c r="J27" s="1"/>
  <c r="J33"/>
  <c r="H27"/>
  <c r="I34" l="1"/>
  <c r="G34" s="1"/>
  <c r="G37" s="1"/>
  <c r="J34"/>
  <c r="J37" s="1"/>
</calcChain>
</file>

<file path=xl/sharedStrings.xml><?xml version="1.0" encoding="utf-8"?>
<sst xmlns="http://schemas.openxmlformats.org/spreadsheetml/2006/main" count="103" uniqueCount="64">
  <si>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</si>
  <si>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</si>
  <si>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</si>
  <si>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</si>
  <si>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</si>
  <si>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</si>
  <si>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</si>
  <si>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</si>
  <si>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</si>
  <si>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</si>
  <si>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</si>
  <si>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</si>
  <si>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</si>
  <si>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</si>
  <si>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</si>
  <si>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</si>
  <si>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</si>
  <si>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</si>
  <si>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</si>
  <si>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</si>
  <si>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</si>
  <si>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</si>
  <si>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</si>
  <si>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</si>
  <si>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</si>
  <si>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</si>
  <si>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Осмотр наружных конструкций панельного дома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</si>
  <si>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</si>
  <si>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</si>
  <si>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</si>
  <si>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</si>
  <si>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>Техническое обслуживание внутридомового газового оборудования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</si>
  <si>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</si>
  <si>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</si>
  <si>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</si>
  <si>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</si>
  <si>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</si>
  <si>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</si>
  <si>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</si>
  <si>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</si>
  <si>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</si>
  <si>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</si>
  <si>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</si>
  <si>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</si>
  <si>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>Стоимость на 1 кв м об пл</t>
  </si>
  <si>
    <t>убрать при печати</t>
  </si>
  <si>
    <t>площад ИО</t>
  </si>
  <si>
    <t>г. Рязань ул. Костычева д. 12</t>
  </si>
  <si>
    <t xml:space="preserve">Уборка лестничных площадок и маршей 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</si>
  <si>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</si>
  <si>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</si>
  <si>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</si>
  <si>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постоянно</t>
  </si>
  <si>
    <t>Периодичность</t>
  </si>
  <si>
    <t xml:space="preserve"> </t>
  </si>
  <si>
    <t>Итого:</t>
  </si>
  <si>
    <t>Тариф на 1м2/мес. в руб. без ОДН:</t>
  </si>
  <si>
    <t>КРСОИ</t>
  </si>
  <si>
    <t>3 раза в год-вентканалы в МКД с газовыми приборами, раз в год-в МКД с электроплитами</t>
  </si>
  <si>
    <t>Подметание прилегающей территории , содержание и уборка контейнерных площадок</t>
  </si>
  <si>
    <t xml:space="preserve">Тариф с КРСОИ </t>
  </si>
  <si>
    <t>Коммунальные ресурсы потребляемые в целях содержания общего имущества в многоквартирном доме (КРСОИ) с 01.07.2025</t>
  </si>
  <si>
    <t>ПРЕДЛОЖЕНИЕ</t>
  </si>
  <si>
    <t>По расчету платы за услуги (работы)  по содержанию,управлению и текущему ремонту  общего имущества многоквартирного дома на 2026г.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</si>
</sst>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;[Red]0.00"/>
  </numFmts>
  <fonts count="9">
    <font>
      <sz val="11"/>
      <color theme="1"/>
      <name val="Calibri"/>
      <family val="2"/>
      <scheme val="minor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0" xfId="0" applyFont="1"/>
    <xf numFmtId="0" fontId="4" fillId="0" borderId="0" xfId="0" applyFont="1" applyFill="1" applyAlignment="1">
      <alignment horizontal="right"/>
    </xf>
    <xf numFmtId="0" fontId="3" fillId="2" borderId="0" xfId="0" applyFont="1" applyFill="1"/>
    <xf numFmtId="0" fontId="5" fillId="0" borderId="0" xfId="0" applyFont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justify" wrapText="1"/>
    </xf>
    <xf numFmtId="0" fontId="3" fillId="0" borderId="1" xfId="0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/>
    <xf numFmtId="0" fontId="4" fillId="0" borderId="0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/>
    <xf numFmtId="0" fontId="3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5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5" fillId="3" borderId="2" xfId="0" applyFont="1" applyFill="1" applyBorder="1" applyAlignment="1">
      <alignment horizontal="right"/>
    </xf>
    <xf numFmtId="2" fontId="5" fillId="3" borderId="2" xfId="0" applyNumberFormat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2" fontId="5" fillId="3" borderId="1" xfId="0" applyNumberFormat="1" applyFont="1" applyFill="1" applyBorder="1"/>
    <xf numFmtId="0" fontId="4" fillId="3" borderId="4" xfId="0" applyFont="1" applyFill="1" applyBorder="1" applyAlignment="1">
      <alignment horizontal="right"/>
    </xf>
    <xf numFmtId="2" fontId="4" fillId="3" borderId="1" xfId="0" applyNumberFormat="1" applyFont="1" applyFill="1" applyBorder="1"/>
    <xf numFmtId="2" fontId="4" fillId="3" borderId="1" xfId="0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horizontal="right"/>
    </xf>
    <xf numFmtId="2" fontId="3" fillId="0" borderId="0" xfId="0" applyNumberFormat="1" applyFont="1"/>
    <xf numFmtId="0" fontId="3" fillId="2" borderId="1" xfId="0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vertical="center"/>
    </xf>
    <xf numFmtId="4" fontId="1" fillId="3" borderId="1" xfId="0" applyNumberFormat="1" applyFont="1" applyFill="1" applyBorder="1" applyAlignment="1"/>
    <xf numFmtId="4" fontId="2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/>
    <xf numFmtId="0" fontId="7" fillId="0" borderId="2" xfId="0" applyFont="1" applyFill="1" applyBorder="1" applyAlignment="1">
      <alignment horizontal="left" vertical="center" wrapText="1"/>
    </xf>
    <xf numFmtId="2" fontId="3" fillId="0" borderId="2" xfId="0" applyNumberFormat="1" applyFont="1" applyBorder="1"/>
    <xf numFmtId="0" fontId="3" fillId="2" borderId="2" xfId="0" applyFont="1" applyFill="1" applyBorder="1"/>
    <xf numFmtId="2" fontId="3" fillId="2" borderId="2" xfId="0" applyNumberFormat="1" applyFont="1" applyFill="1" applyBorder="1"/>
    <xf numFmtId="2" fontId="5" fillId="3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/>
    </xf>
    <xf numFmtId="0" fontId="0" fillId="0" borderId="0" xfId="0" applyAlignment="1"/>
    <xf numFmtId="0" fontId="3" fillId="0" borderId="0" xfId="0" applyFont="1" applyFill="1" applyAlignment="1">
      <alignment horizontal="left"/>
    </xf>
    <xf numFmtId="0" fontId="8" fillId="2" borderId="0" xfId="0" applyFont="1" applyFill="1" applyBorder="1" applyAlignment="1">
      <alignment horizontal="left"/>
    </xf>
    <xf numFmtId="0" fontId="8" fillId="0" borderId="0" xfId="0" applyFont="1" applyBorder="1" applyAlignment="1">
      <alignment horizontal="left"/>
    </xf>
    <xf numFmtId="0" fontId="5" fillId="3" borderId="1" xfId="0" applyFont="1" applyFill="1" applyBorder="1" applyAlignment="1">
      <alignment horizontal="right"/>
    </xf>
    <xf numFmtId="0" fontId="5" fillId="3" borderId="5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center" vertical="center" wrapText="1"/>
    </xf>
    <xf numFmtId="0" fontId="3" fillId="0" borderId="7" xfId="0" applyFont="1" applyBorder="1" applyAlignment="1"/>
    <xf numFmtId="0" fontId="0" fillId="0" borderId="7" xfId="0" applyBorder="1" applyAlignment="1"/>
    <xf numFmtId="0" fontId="4" fillId="3" borderId="4" xfId="0" applyFont="1" applyFill="1" applyBorder="1" applyAlignment="1">
      <alignment horizontal="right"/>
    </xf>
    <xf numFmtId="165" fontId="3" fillId="0" borderId="9" xfId="0" applyNumberFormat="1" applyFont="1" applyFill="1" applyBorder="1" applyAlignment="1">
      <alignment horizontal="center" vertical="center"/>
    </xf>
    <xf numFmtId="0" fontId="3" fillId="0" borderId="0" xfId="0" applyFont="1" applyFill="1" applyAlignment="1"/>
    <xf numFmtId="0" fontId="3" fillId="0" borderId="8" xfId="0" applyFont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0" xfId="0" applyAlignment="1">
      <alignment vertical="top" wrapText="1"/>
    </xf>
    <xf numFmtId="0" fontId="3" fillId="0" borderId="3" xfId="0" applyFont="1" applyBorder="1" applyAlignment="1">
      <alignment horizontal="justify" vertical="center" wrapText="1"/>
    </xf>
    <xf numFmtId="0" fontId="3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6"/>
  <sheetViews>
    <sheetView tabSelected="1" topLeftCell="A16" zoomScale="75" zoomScaleNormal="75" workbookViewId="0">
      <selection activeCell="B2" sqref="A2:O37"/>
    </sheetView>
  </sheetViews>
  <sheetFormatPr defaultColWidth="8.85546875" defaultRowHeight="15.75"/>
  <cols>
    <col min="1" max="1" width="15.42578125" style="1" customWidth="1"/>
    <col min="2" max="2" width="48" style="1" customWidth="1"/>
    <col min="3" max="3" width="21.7109375" style="1" customWidth="1"/>
    <col min="4" max="4" width="10" style="1" hidden="1" customWidth="1"/>
    <col min="5" max="5" width="11.140625" style="1" customWidth="1"/>
    <col min="6" max="6" width="27.140625" style="26" customWidth="1"/>
    <col min="7" max="7" width="9.140625" style="26" hidden="1" customWidth="1"/>
    <col min="8" max="8" width="13" style="1" hidden="1" customWidth="1"/>
    <col min="9" max="9" width="15.5703125" style="1" hidden="1" customWidth="1"/>
    <col min="10" max="10" width="15.140625" style="1" hidden="1" customWidth="1"/>
    <col min="11" max="11" width="11.5703125" style="1" hidden="1" customWidth="1"/>
    <col min="12" max="12" width="16" style="1" hidden="1" customWidth="1"/>
    <col min="13" max="13" width="11.140625" style="1" hidden="1" customWidth="1"/>
    <col min="14" max="14" width="14.140625" style="65" customWidth="1"/>
    <col min="15" max="17" width="11" style="1" bestFit="1" customWidth="1"/>
    <col min="18" max="16384" width="8.85546875" style="1"/>
  </cols>
  <sheetData>
    <row r="1" spans="1:18">
      <c r="F1" s="2"/>
      <c r="G1" s="2"/>
    </row>
    <row r="2" spans="1:18">
      <c r="B2" s="92" t="s">
        <v>62</v>
      </c>
      <c r="C2" s="92"/>
      <c r="D2" s="92"/>
      <c r="E2" s="74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18" s="3" customFormat="1" ht="18.75" customHeight="1">
      <c r="A3" s="82" t="s">
        <v>63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73"/>
      <c r="P3" s="73"/>
      <c r="Q3" s="73"/>
      <c r="R3" s="73"/>
    </row>
    <row r="4" spans="1:18" s="3" customFormat="1" ht="29.25" customHeight="1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73"/>
      <c r="P4" s="73"/>
      <c r="Q4" s="73"/>
      <c r="R4" s="73"/>
    </row>
    <row r="5" spans="1:18" ht="24.75" customHeight="1">
      <c r="A5" s="4"/>
      <c r="B5" s="4" t="s">
        <v>47</v>
      </c>
      <c r="C5" s="4" t="s">
        <v>0</v>
      </c>
      <c r="D5" s="5">
        <v>3928.8</v>
      </c>
      <c r="E5" s="4">
        <v>3928.8</v>
      </c>
      <c r="F5" s="6"/>
      <c r="G5" s="6"/>
      <c r="H5" s="7"/>
      <c r="I5" s="7"/>
      <c r="K5" s="4"/>
      <c r="L5" s="4"/>
    </row>
    <row r="6" spans="1:18" ht="20.25" customHeight="1">
      <c r="A6" s="76" t="s">
        <v>1</v>
      </c>
      <c r="B6" s="76"/>
      <c r="C6" s="76"/>
      <c r="D6" s="76"/>
      <c r="E6" s="76"/>
      <c r="F6" s="76"/>
      <c r="G6" s="76"/>
      <c r="H6" s="76"/>
      <c r="I6" s="76"/>
      <c r="K6" s="83" t="s">
        <v>45</v>
      </c>
      <c r="L6" s="84"/>
      <c r="M6" s="84"/>
    </row>
    <row r="7" spans="1:18" ht="53.45" customHeight="1">
      <c r="A7" s="8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9" t="s">
        <v>53</v>
      </c>
      <c r="G7" s="10"/>
      <c r="H7" s="10" t="s">
        <v>8</v>
      </c>
      <c r="I7" s="28" t="s">
        <v>7</v>
      </c>
      <c r="J7" s="9" t="s">
        <v>44</v>
      </c>
      <c r="K7" s="8" t="s">
        <v>46</v>
      </c>
      <c r="L7" s="8"/>
      <c r="M7" s="60"/>
      <c r="N7" s="9" t="s">
        <v>44</v>
      </c>
      <c r="O7" s="29"/>
    </row>
    <row r="8" spans="1:18" ht="57" customHeight="1">
      <c r="A8" s="8">
        <v>1</v>
      </c>
      <c r="B8" s="11" t="s">
        <v>12</v>
      </c>
      <c r="C8" s="8" t="s">
        <v>13</v>
      </c>
      <c r="D8" s="12">
        <v>0.33</v>
      </c>
      <c r="E8" s="12">
        <v>3928.8</v>
      </c>
      <c r="F8" s="9" t="s">
        <v>14</v>
      </c>
      <c r="G8" s="9">
        <v>12</v>
      </c>
      <c r="H8" s="13">
        <f t="shared" ref="H8:H26" si="0">D8*E8</f>
        <v>1296.5040000000001</v>
      </c>
      <c r="I8" s="30">
        <f t="shared" ref="I8:I26" si="1">H8*G8</f>
        <v>15558.048000000003</v>
      </c>
      <c r="J8" s="31">
        <f>I8/G8/E8</f>
        <v>0.33</v>
      </c>
      <c r="K8" s="12"/>
      <c r="L8" s="12"/>
      <c r="M8" s="61"/>
      <c r="N8" s="66">
        <f>J8*1.04*1.092*1.072*1.0948*1.083*1.054</f>
        <v>0.50207495631184551</v>
      </c>
    </row>
    <row r="9" spans="1:18" ht="59.25" customHeight="1">
      <c r="A9" s="8">
        <f t="shared" ref="A9:A26" si="2">A8+1</f>
        <v>2</v>
      </c>
      <c r="B9" s="33" t="s">
        <v>49</v>
      </c>
      <c r="C9" s="8" t="s">
        <v>13</v>
      </c>
      <c r="D9" s="12">
        <v>0.08</v>
      </c>
      <c r="E9" s="12">
        <v>3928.8</v>
      </c>
      <c r="F9" s="9" t="s">
        <v>14</v>
      </c>
      <c r="G9" s="9">
        <v>12</v>
      </c>
      <c r="H9" s="13">
        <f t="shared" si="0"/>
        <v>314.30400000000003</v>
      </c>
      <c r="I9" s="30">
        <f t="shared" si="1"/>
        <v>3771.6480000000001</v>
      </c>
      <c r="J9" s="31">
        <f t="shared" ref="J9:J26" si="3">I9/G9/E9</f>
        <v>0.08</v>
      </c>
      <c r="K9" s="12"/>
      <c r="L9" s="12"/>
      <c r="M9" s="61"/>
      <c r="N9" s="66">
        <f t="shared" ref="N9:N19" si="4">J9*1.04*1.092*1.072*1.0948*1.083*1.054</f>
        <v>0.12171514092408375</v>
      </c>
    </row>
    <row r="10" spans="1:18" ht="64.5" customHeight="1">
      <c r="A10" s="8">
        <f t="shared" si="2"/>
        <v>3</v>
      </c>
      <c r="B10" s="33" t="s">
        <v>16</v>
      </c>
      <c r="C10" s="8" t="s">
        <v>15</v>
      </c>
      <c r="D10" s="12">
        <v>0.16</v>
      </c>
      <c r="E10" s="12">
        <v>3928.8</v>
      </c>
      <c r="F10" s="9" t="s">
        <v>14</v>
      </c>
      <c r="G10" s="9">
        <v>12</v>
      </c>
      <c r="H10" s="13">
        <f t="shared" si="0"/>
        <v>628.60800000000006</v>
      </c>
      <c r="I10" s="30">
        <f t="shared" si="1"/>
        <v>7543.2960000000003</v>
      </c>
      <c r="J10" s="31">
        <f t="shared" si="3"/>
        <v>0.16</v>
      </c>
      <c r="K10" s="12"/>
      <c r="L10" s="12"/>
      <c r="M10" s="61"/>
      <c r="N10" s="66">
        <f t="shared" si="4"/>
        <v>0.24343028184816751</v>
      </c>
    </row>
    <row r="11" spans="1:18" ht="30" customHeight="1">
      <c r="A11" s="8">
        <f t="shared" si="2"/>
        <v>4</v>
      </c>
      <c r="B11" s="33" t="s">
        <v>17</v>
      </c>
      <c r="C11" s="8" t="s">
        <v>18</v>
      </c>
      <c r="D11" s="12">
        <v>7.0000000000000007E-2</v>
      </c>
      <c r="E11" s="12">
        <v>3928.8</v>
      </c>
      <c r="F11" s="9" t="s">
        <v>14</v>
      </c>
      <c r="G11" s="9">
        <v>12</v>
      </c>
      <c r="H11" s="13">
        <f t="shared" si="0"/>
        <v>275.01600000000002</v>
      </c>
      <c r="I11" s="30">
        <f t="shared" si="1"/>
        <v>3300.192</v>
      </c>
      <c r="J11" s="31">
        <f t="shared" si="3"/>
        <v>7.0000000000000007E-2</v>
      </c>
      <c r="K11" s="12"/>
      <c r="L11" s="12"/>
      <c r="M11" s="61"/>
      <c r="N11" s="66">
        <f t="shared" si="4"/>
        <v>0.10650074830857328</v>
      </c>
    </row>
    <row r="12" spans="1:18" ht="87.75" customHeight="1">
      <c r="A12" s="8">
        <f t="shared" si="2"/>
        <v>5</v>
      </c>
      <c r="B12" s="33" t="s">
        <v>19</v>
      </c>
      <c r="C12" s="8" t="s">
        <v>20</v>
      </c>
      <c r="D12" s="12">
        <v>0.04</v>
      </c>
      <c r="E12" s="12">
        <v>3928.8</v>
      </c>
      <c r="F12" s="9" t="s">
        <v>14</v>
      </c>
      <c r="G12" s="9">
        <v>12</v>
      </c>
      <c r="H12" s="13">
        <f t="shared" si="0"/>
        <v>157.15200000000002</v>
      </c>
      <c r="I12" s="30">
        <f t="shared" si="1"/>
        <v>1885.8240000000001</v>
      </c>
      <c r="J12" s="31">
        <f t="shared" si="3"/>
        <v>0.04</v>
      </c>
      <c r="K12" s="12"/>
      <c r="L12" s="12"/>
      <c r="M12" s="61"/>
      <c r="N12" s="66">
        <f t="shared" si="4"/>
        <v>6.0857570462041877E-2</v>
      </c>
    </row>
    <row r="13" spans="1:18" ht="75.75" customHeight="1">
      <c r="A13" s="8">
        <f t="shared" si="2"/>
        <v>6</v>
      </c>
      <c r="B13" s="33" t="s">
        <v>22</v>
      </c>
      <c r="C13" s="8" t="s">
        <v>23</v>
      </c>
      <c r="D13" s="12">
        <v>0.2</v>
      </c>
      <c r="E13" s="12">
        <v>3928.8</v>
      </c>
      <c r="F13" s="9" t="s">
        <v>14</v>
      </c>
      <c r="G13" s="9">
        <v>12</v>
      </c>
      <c r="H13" s="13">
        <f t="shared" si="0"/>
        <v>785.7600000000001</v>
      </c>
      <c r="I13" s="30">
        <f t="shared" si="1"/>
        <v>9429.1200000000008</v>
      </c>
      <c r="J13" s="31">
        <f t="shared" si="3"/>
        <v>0.2</v>
      </c>
      <c r="K13" s="12"/>
      <c r="L13" s="12"/>
      <c r="M13" s="61"/>
      <c r="N13" s="66">
        <f t="shared" si="4"/>
        <v>0.30428785231020938</v>
      </c>
    </row>
    <row r="14" spans="1:18" ht="54.75" customHeight="1">
      <c r="A14" s="8">
        <f t="shared" si="2"/>
        <v>7</v>
      </c>
      <c r="B14" s="33" t="s">
        <v>50</v>
      </c>
      <c r="C14" s="8" t="s">
        <v>25</v>
      </c>
      <c r="D14" s="12">
        <v>0.18000000000000002</v>
      </c>
      <c r="E14" s="12">
        <v>3928.8</v>
      </c>
      <c r="F14" s="9" t="s">
        <v>14</v>
      </c>
      <c r="G14" s="9">
        <v>12</v>
      </c>
      <c r="H14" s="13">
        <f t="shared" si="0"/>
        <v>707.18400000000008</v>
      </c>
      <c r="I14" s="30">
        <f t="shared" si="1"/>
        <v>8486.2080000000005</v>
      </c>
      <c r="J14" s="31">
        <f t="shared" si="3"/>
        <v>0.18000000000000002</v>
      </c>
      <c r="K14" s="12"/>
      <c r="L14" s="12"/>
      <c r="M14" s="61"/>
      <c r="N14" s="66">
        <f t="shared" si="4"/>
        <v>0.27385906707918856</v>
      </c>
    </row>
    <row r="15" spans="1:18" ht="63">
      <c r="A15" s="8">
        <f t="shared" si="2"/>
        <v>8</v>
      </c>
      <c r="B15" s="11" t="s">
        <v>26</v>
      </c>
      <c r="C15" s="8" t="s">
        <v>25</v>
      </c>
      <c r="D15" s="12">
        <v>0.19</v>
      </c>
      <c r="E15" s="12">
        <v>3928.8</v>
      </c>
      <c r="F15" s="9" t="s">
        <v>14</v>
      </c>
      <c r="G15" s="9">
        <v>12</v>
      </c>
      <c r="H15" s="13">
        <f t="shared" si="0"/>
        <v>746.47200000000009</v>
      </c>
      <c r="I15" s="30">
        <f t="shared" si="1"/>
        <v>8957.6640000000007</v>
      </c>
      <c r="J15" s="31">
        <f t="shared" si="3"/>
        <v>0.19</v>
      </c>
      <c r="K15" s="12"/>
      <c r="L15" s="12"/>
      <c r="M15" s="61"/>
      <c r="N15" s="66">
        <f t="shared" si="4"/>
        <v>0.28907345969469883</v>
      </c>
    </row>
    <row r="16" spans="1:18" ht="33" customHeight="1">
      <c r="A16" s="8">
        <f t="shared" si="2"/>
        <v>9</v>
      </c>
      <c r="B16" s="11" t="s">
        <v>51</v>
      </c>
      <c r="C16" s="8" t="s">
        <v>13</v>
      </c>
      <c r="D16" s="12">
        <v>0.52</v>
      </c>
      <c r="E16" s="12">
        <v>3928.8</v>
      </c>
      <c r="F16" s="15" t="s">
        <v>52</v>
      </c>
      <c r="G16" s="9">
        <v>12</v>
      </c>
      <c r="H16" s="13">
        <f t="shared" si="0"/>
        <v>2042.9760000000001</v>
      </c>
      <c r="I16" s="30">
        <f t="shared" si="1"/>
        <v>24515.712</v>
      </c>
      <c r="J16" s="31">
        <f t="shared" si="3"/>
        <v>0.51999999999999991</v>
      </c>
      <c r="K16" s="12"/>
      <c r="L16" s="12"/>
      <c r="M16" s="61"/>
      <c r="N16" s="66">
        <f t="shared" si="4"/>
        <v>0.79114841600654429</v>
      </c>
    </row>
    <row r="17" spans="1:17" ht="33" customHeight="1">
      <c r="A17" s="8">
        <f t="shared" si="2"/>
        <v>10</v>
      </c>
      <c r="B17" s="11" t="s">
        <v>27</v>
      </c>
      <c r="C17" s="8" t="s">
        <v>13</v>
      </c>
      <c r="D17" s="12">
        <v>0.44</v>
      </c>
      <c r="E17" s="12">
        <v>3928.8</v>
      </c>
      <c r="F17" s="15" t="s">
        <v>52</v>
      </c>
      <c r="G17" s="9">
        <v>12</v>
      </c>
      <c r="H17" s="13">
        <f t="shared" si="0"/>
        <v>1728.672</v>
      </c>
      <c r="I17" s="30">
        <f t="shared" si="1"/>
        <v>20744.063999999998</v>
      </c>
      <c r="J17" s="31">
        <f t="shared" si="3"/>
        <v>0.43999999999999995</v>
      </c>
      <c r="K17" s="12"/>
      <c r="L17" s="12"/>
      <c r="M17" s="61"/>
      <c r="N17" s="66">
        <f t="shared" si="4"/>
        <v>0.66943327508246053</v>
      </c>
    </row>
    <row r="18" spans="1:17" ht="41.25" customHeight="1">
      <c r="A18" s="8">
        <f t="shared" si="2"/>
        <v>11</v>
      </c>
      <c r="B18" s="11" t="s">
        <v>28</v>
      </c>
      <c r="C18" s="8" t="s">
        <v>25</v>
      </c>
      <c r="D18" s="12">
        <v>0.05</v>
      </c>
      <c r="E18" s="12">
        <v>3928.8</v>
      </c>
      <c r="F18" s="9" t="s">
        <v>29</v>
      </c>
      <c r="G18" s="9">
        <v>12</v>
      </c>
      <c r="H18" s="13">
        <f t="shared" si="0"/>
        <v>196.44000000000003</v>
      </c>
      <c r="I18" s="30">
        <f t="shared" si="1"/>
        <v>2357.2800000000002</v>
      </c>
      <c r="J18" s="31">
        <f t="shared" si="3"/>
        <v>0.05</v>
      </c>
      <c r="K18" s="12"/>
      <c r="L18" s="12"/>
      <c r="M18" s="61"/>
      <c r="N18" s="66">
        <f t="shared" si="4"/>
        <v>7.6071963077552346E-2</v>
      </c>
    </row>
    <row r="19" spans="1:17" ht="78" customHeight="1">
      <c r="A19" s="8">
        <f t="shared" si="2"/>
        <v>12</v>
      </c>
      <c r="B19" s="11" t="s">
        <v>30</v>
      </c>
      <c r="C19" s="8" t="s">
        <v>25</v>
      </c>
      <c r="D19" s="12">
        <v>0.08</v>
      </c>
      <c r="E19" s="12">
        <v>3928.8</v>
      </c>
      <c r="F19" s="9" t="s">
        <v>58</v>
      </c>
      <c r="G19" s="9">
        <v>12</v>
      </c>
      <c r="H19" s="13">
        <f t="shared" si="0"/>
        <v>314.30400000000003</v>
      </c>
      <c r="I19" s="30">
        <f t="shared" si="1"/>
        <v>3771.6480000000001</v>
      </c>
      <c r="J19" s="31">
        <f t="shared" si="3"/>
        <v>0.08</v>
      </c>
      <c r="K19" s="12"/>
      <c r="L19" s="12"/>
      <c r="M19" s="61"/>
      <c r="N19" s="66">
        <f t="shared" si="4"/>
        <v>0.12171514092408375</v>
      </c>
    </row>
    <row r="20" spans="1:17" ht="31.5">
      <c r="A20" s="8">
        <f t="shared" si="2"/>
        <v>13</v>
      </c>
      <c r="B20" s="11" t="s">
        <v>31</v>
      </c>
      <c r="C20" s="8" t="s">
        <v>32</v>
      </c>
      <c r="D20" s="12">
        <v>0.51</v>
      </c>
      <c r="E20" s="12">
        <v>3928.8</v>
      </c>
      <c r="F20" s="9" t="s">
        <v>21</v>
      </c>
      <c r="G20" s="9">
        <v>12</v>
      </c>
      <c r="H20" s="13">
        <f t="shared" si="0"/>
        <v>2003.6880000000001</v>
      </c>
      <c r="I20" s="30">
        <f t="shared" si="1"/>
        <v>24044.256000000001</v>
      </c>
      <c r="J20" s="31">
        <f t="shared" si="3"/>
        <v>0.51</v>
      </c>
      <c r="K20" s="12">
        <v>23200</v>
      </c>
      <c r="L20" s="12">
        <f>K20/12/E20</f>
        <v>0.4920925812801194</v>
      </c>
      <c r="M20" s="61"/>
      <c r="N20" s="72">
        <f>(J20*1.04*1.092*1.072+0.16)*1.0948*1.083*1.054</f>
        <v>0.97588514236703394</v>
      </c>
      <c r="O20" s="26"/>
    </row>
    <row r="21" spans="1:17" ht="40.5" customHeight="1">
      <c r="A21" s="8">
        <f t="shared" si="2"/>
        <v>14</v>
      </c>
      <c r="B21" s="34" t="s">
        <v>48</v>
      </c>
      <c r="C21" s="8" t="s">
        <v>33</v>
      </c>
      <c r="D21" s="12">
        <v>1.66</v>
      </c>
      <c r="E21" s="12">
        <v>3928.8</v>
      </c>
      <c r="F21" s="15" t="s">
        <v>52</v>
      </c>
      <c r="G21" s="9">
        <v>12</v>
      </c>
      <c r="H21" s="13">
        <f t="shared" si="0"/>
        <v>6521.808</v>
      </c>
      <c r="I21" s="30">
        <f t="shared" si="1"/>
        <v>78261.695999999996</v>
      </c>
      <c r="J21" s="31">
        <f t="shared" si="3"/>
        <v>1.66</v>
      </c>
      <c r="K21" s="12">
        <v>463.5</v>
      </c>
      <c r="L21" s="12">
        <f>(4458.05+1021+42.41)*12</f>
        <v>66257.52</v>
      </c>
      <c r="M21" s="61">
        <f>L21*0.06+L21</f>
        <v>70232.9712</v>
      </c>
      <c r="N21" s="66">
        <f>J21*1.04*1.092*1.072*1.0948*1.083*1.054</f>
        <v>2.5255891741747378</v>
      </c>
      <c r="O21" s="52"/>
      <c r="P21" s="52"/>
      <c r="Q21" s="52"/>
    </row>
    <row r="22" spans="1:17" ht="47.25">
      <c r="A22" s="8">
        <f t="shared" si="2"/>
        <v>15</v>
      </c>
      <c r="B22" s="34" t="s">
        <v>59</v>
      </c>
      <c r="C22" s="8" t="s">
        <v>34</v>
      </c>
      <c r="D22" s="12">
        <v>2.54</v>
      </c>
      <c r="E22" s="12">
        <v>3928.8</v>
      </c>
      <c r="F22" s="9" t="s">
        <v>35</v>
      </c>
      <c r="G22" s="9">
        <v>12</v>
      </c>
      <c r="H22" s="13">
        <f t="shared" si="0"/>
        <v>9979.152</v>
      </c>
      <c r="I22" s="30">
        <f t="shared" si="1"/>
        <v>119749.82399999999</v>
      </c>
      <c r="J22" s="31">
        <f t="shared" si="3"/>
        <v>2.54</v>
      </c>
      <c r="K22" s="12">
        <v>440</v>
      </c>
      <c r="L22" s="12">
        <f>(3687.26+1021+488.82)*12</f>
        <v>62364.959999999999</v>
      </c>
      <c r="M22" s="61">
        <f>L22*0.06+L22</f>
        <v>66106.857600000003</v>
      </c>
      <c r="N22" s="66">
        <f>J22*1.04*1.092*1.072*1.0948*1.083*1.054</f>
        <v>3.8644557243396593</v>
      </c>
    </row>
    <row r="23" spans="1:17" ht="31.5">
      <c r="A23" s="8">
        <f t="shared" si="2"/>
        <v>16</v>
      </c>
      <c r="B23" s="16" t="s">
        <v>36</v>
      </c>
      <c r="C23" s="17" t="s">
        <v>37</v>
      </c>
      <c r="D23" s="71">
        <f>5918.58*1.0948*1.0466*1.054-0.02</f>
        <v>7147.8007391370975</v>
      </c>
      <c r="E23" s="12">
        <v>2</v>
      </c>
      <c r="F23" s="15" t="s">
        <v>52</v>
      </c>
      <c r="G23" s="15">
        <v>12</v>
      </c>
      <c r="H23" s="13">
        <f t="shared" si="0"/>
        <v>14295.601478274195</v>
      </c>
      <c r="I23" s="30">
        <f t="shared" si="1"/>
        <v>171547.21773929032</v>
      </c>
      <c r="J23" s="31">
        <f>I23/12/D5</f>
        <v>3.6386686719288823</v>
      </c>
      <c r="K23" s="12"/>
      <c r="L23" s="12"/>
      <c r="M23" s="61"/>
      <c r="N23" s="66">
        <f>D23*E23/E22</f>
        <v>3.6386686719288828</v>
      </c>
    </row>
    <row r="24" spans="1:17">
      <c r="A24" s="8">
        <f t="shared" si="2"/>
        <v>17</v>
      </c>
      <c r="B24" s="16" t="s">
        <v>38</v>
      </c>
      <c r="C24" s="17" t="s">
        <v>13</v>
      </c>
      <c r="D24" s="12">
        <v>1.6400000000000001</v>
      </c>
      <c r="E24" s="12">
        <v>3928.8</v>
      </c>
      <c r="F24" s="15" t="s">
        <v>52</v>
      </c>
      <c r="G24" s="15">
        <v>12</v>
      </c>
      <c r="H24" s="13">
        <f t="shared" si="0"/>
        <v>6443.2320000000009</v>
      </c>
      <c r="I24" s="30">
        <f t="shared" si="1"/>
        <v>77318.784000000014</v>
      </c>
      <c r="J24" s="31">
        <f t="shared" si="3"/>
        <v>1.6400000000000001</v>
      </c>
      <c r="K24" s="12"/>
      <c r="L24" s="12"/>
      <c r="M24" s="61"/>
      <c r="N24" s="66">
        <f>J24*1.04*1.092*1.072*1.0948*1.083*1.054</f>
        <v>2.4951603889437171</v>
      </c>
    </row>
    <row r="25" spans="1:17">
      <c r="A25" s="8">
        <f t="shared" si="2"/>
        <v>18</v>
      </c>
      <c r="B25" s="16" t="s">
        <v>39</v>
      </c>
      <c r="C25" s="17" t="s">
        <v>40</v>
      </c>
      <c r="D25" s="12">
        <v>0.13</v>
      </c>
      <c r="E25" s="12">
        <v>3928.8</v>
      </c>
      <c r="F25" s="15" t="s">
        <v>52</v>
      </c>
      <c r="G25" s="15">
        <v>12</v>
      </c>
      <c r="H25" s="13">
        <f t="shared" si="0"/>
        <v>510.74400000000003</v>
      </c>
      <c r="I25" s="30">
        <f t="shared" si="1"/>
        <v>6128.9279999999999</v>
      </c>
      <c r="J25" s="31">
        <f t="shared" si="3"/>
        <v>0.12999999999999998</v>
      </c>
      <c r="K25" s="12"/>
      <c r="L25" s="12"/>
      <c r="M25" s="61"/>
      <c r="N25" s="66">
        <f t="shared" ref="N25:N26" si="5">J25*1.04*1.092*1.072*1.0948*1.083*1.054</f>
        <v>0.19778710400163607</v>
      </c>
    </row>
    <row r="26" spans="1:17" ht="40.5" customHeight="1">
      <c r="A26" s="8">
        <f t="shared" si="2"/>
        <v>19</v>
      </c>
      <c r="B26" s="91" t="s">
        <v>41</v>
      </c>
      <c r="C26" s="14" t="s">
        <v>13</v>
      </c>
      <c r="D26" s="12">
        <v>1.27</v>
      </c>
      <c r="E26" s="12">
        <v>3928.8</v>
      </c>
      <c r="F26" s="15" t="s">
        <v>52</v>
      </c>
      <c r="G26" s="15">
        <v>12</v>
      </c>
      <c r="H26" s="13">
        <f t="shared" si="0"/>
        <v>4989.576</v>
      </c>
      <c r="I26" s="30">
        <f t="shared" si="1"/>
        <v>59874.911999999997</v>
      </c>
      <c r="J26" s="31">
        <f t="shared" si="3"/>
        <v>1.27</v>
      </c>
      <c r="K26" s="12"/>
      <c r="L26" s="12"/>
      <c r="M26" s="61"/>
      <c r="N26" s="66">
        <f t="shared" si="5"/>
        <v>1.9322278621698297</v>
      </c>
    </row>
    <row r="27" spans="1:17" s="35" customFormat="1">
      <c r="A27" s="77" t="s">
        <v>55</v>
      </c>
      <c r="B27" s="78"/>
      <c r="C27" s="77"/>
      <c r="D27" s="77"/>
      <c r="E27" s="77"/>
      <c r="F27" s="77"/>
      <c r="G27" s="44"/>
      <c r="H27" s="45">
        <f t="shared" ref="H27:M27" si="6">SUM(H8:H26)</f>
        <v>53937.193478274196</v>
      </c>
      <c r="I27" s="45">
        <f t="shared" si="6"/>
        <v>647246.32173929026</v>
      </c>
      <c r="J27" s="45">
        <f t="shared" si="6"/>
        <v>13.728668671928883</v>
      </c>
      <c r="K27" s="45">
        <f t="shared" si="6"/>
        <v>24103.5</v>
      </c>
      <c r="L27" s="45">
        <f t="shared" si="6"/>
        <v>128622.97209258127</v>
      </c>
      <c r="M27" s="45">
        <f t="shared" si="6"/>
        <v>136339.82880000002</v>
      </c>
      <c r="N27" s="64">
        <f>SUM(N8:N26)+0.01</f>
        <v>19.199941939954947</v>
      </c>
    </row>
    <row r="28" spans="1:17" s="3" customFormat="1">
      <c r="A28" s="75" t="s">
        <v>42</v>
      </c>
      <c r="B28" s="75"/>
      <c r="C28" s="75"/>
      <c r="D28" s="75"/>
      <c r="E28" s="75"/>
      <c r="F28" s="75"/>
      <c r="G28" s="75"/>
      <c r="H28" s="75"/>
      <c r="I28" s="75"/>
      <c r="N28" s="67"/>
    </row>
    <row r="29" spans="1:17" s="3" customFormat="1" ht="56.25" customHeight="1">
      <c r="A29" s="36" t="s">
        <v>2</v>
      </c>
      <c r="B29" s="36" t="s">
        <v>3</v>
      </c>
      <c r="C29" s="36" t="s">
        <v>4</v>
      </c>
      <c r="D29" s="36" t="s">
        <v>5</v>
      </c>
      <c r="E29" s="36" t="s">
        <v>6</v>
      </c>
      <c r="F29" s="37" t="s">
        <v>53</v>
      </c>
      <c r="G29" s="37"/>
      <c r="H29" s="36" t="s">
        <v>8</v>
      </c>
      <c r="I29" s="38" t="s">
        <v>7</v>
      </c>
      <c r="J29" s="39" t="s">
        <v>44</v>
      </c>
      <c r="K29" s="36"/>
      <c r="L29" s="36"/>
      <c r="M29" s="62"/>
      <c r="N29" s="39" t="s">
        <v>44</v>
      </c>
    </row>
    <row r="30" spans="1:17" s="3" customFormat="1" ht="28.15" customHeight="1">
      <c r="A30" s="36">
        <v>1</v>
      </c>
      <c r="B30" s="40" t="s">
        <v>42</v>
      </c>
      <c r="C30" s="14" t="s">
        <v>13</v>
      </c>
      <c r="D30" s="19">
        <v>2.52</v>
      </c>
      <c r="E30" s="36">
        <v>3928.8</v>
      </c>
      <c r="F30" s="37" t="s">
        <v>43</v>
      </c>
      <c r="G30" s="37">
        <v>12</v>
      </c>
      <c r="H30" s="41"/>
      <c r="I30" s="41">
        <f>D30*E30*G30</f>
        <v>118806.91200000001</v>
      </c>
      <c r="J30" s="59">
        <f>I30/G30/E30</f>
        <v>2.52</v>
      </c>
      <c r="K30" s="19"/>
      <c r="L30" s="19"/>
      <c r="M30" s="63"/>
      <c r="N30" s="67">
        <f>(J30*1.04*1.092*1.072+0.61)*1.0948*1.083*1.054+0.16</f>
        <v>4.7563405802046379</v>
      </c>
    </row>
    <row r="31" spans="1:17" s="3" customFormat="1" ht="36.6" customHeight="1">
      <c r="A31" s="36">
        <v>2</v>
      </c>
      <c r="B31" s="33" t="s">
        <v>9</v>
      </c>
      <c r="C31" s="36" t="s">
        <v>10</v>
      </c>
      <c r="D31" s="71">
        <f>15.97*1.072*1.083*1.058*1.054</f>
        <v>20.675424576647043</v>
      </c>
      <c r="E31" s="19">
        <v>1800</v>
      </c>
      <c r="F31" s="37" t="s">
        <v>43</v>
      </c>
      <c r="G31" s="37">
        <v>1</v>
      </c>
      <c r="H31" s="41">
        <f>D31*E31</f>
        <v>37215.764237964679</v>
      </c>
      <c r="I31" s="42">
        <f>H31*G31</f>
        <v>37215.764237964679</v>
      </c>
      <c r="J31" s="59">
        <f>I31/12/E30</f>
        <v>0.78937937449018947</v>
      </c>
      <c r="K31" s="19"/>
      <c r="L31" s="19"/>
      <c r="M31" s="63"/>
      <c r="N31" s="67">
        <f>D31*E31/E30/12</f>
        <v>0.78937937449018947</v>
      </c>
    </row>
    <row r="32" spans="1:17" s="3" customFormat="1" ht="34.5" customHeight="1">
      <c r="A32" s="36">
        <f>A31+1</f>
        <v>3</v>
      </c>
      <c r="B32" s="33" t="s">
        <v>11</v>
      </c>
      <c r="C32" s="36" t="s">
        <v>10</v>
      </c>
      <c r="D32" s="71">
        <f>11.52*1.072*1.083*1.058*1.054</f>
        <v>14.914269951344641</v>
      </c>
      <c r="E32" s="19">
        <v>1800</v>
      </c>
      <c r="F32" s="37" t="s">
        <v>43</v>
      </c>
      <c r="G32" s="37">
        <v>1</v>
      </c>
      <c r="H32" s="41">
        <f>D32*E32</f>
        <v>26845.685912420355</v>
      </c>
      <c r="I32" s="42">
        <f>H32*G32</f>
        <v>26845.685912420355</v>
      </c>
      <c r="J32" s="59">
        <f>I32/12/E30</f>
        <v>0.56942081365854613</v>
      </c>
      <c r="K32" s="19"/>
      <c r="L32" s="19"/>
      <c r="M32" s="63"/>
      <c r="N32" s="67">
        <f>D32*E32/E30/12</f>
        <v>0.56942081365854613</v>
      </c>
    </row>
    <row r="33" spans="1:15" s="43" customFormat="1">
      <c r="A33" s="85" t="s">
        <v>55</v>
      </c>
      <c r="B33" s="85"/>
      <c r="C33" s="85"/>
      <c r="D33" s="85"/>
      <c r="E33" s="85"/>
      <c r="F33" s="85"/>
      <c r="G33" s="48"/>
      <c r="H33" s="49"/>
      <c r="I33" s="50">
        <f>SUM(I30:I32)</f>
        <v>182868.36215038504</v>
      </c>
      <c r="J33" s="49">
        <f>SUM(J30:J32)</f>
        <v>3.8788001881487357</v>
      </c>
      <c r="K33" s="49">
        <f t="shared" ref="K33:N33" si="7">SUM(K30:K32)</f>
        <v>0</v>
      </c>
      <c r="L33" s="49">
        <f t="shared" si="7"/>
        <v>0</v>
      </c>
      <c r="M33" s="49">
        <f t="shared" si="7"/>
        <v>0</v>
      </c>
      <c r="N33" s="50">
        <f t="shared" si="7"/>
        <v>6.1151407683533732</v>
      </c>
    </row>
    <row r="34" spans="1:15" s="35" customFormat="1">
      <c r="A34" s="77" t="s">
        <v>56</v>
      </c>
      <c r="B34" s="77"/>
      <c r="C34" s="77"/>
      <c r="D34" s="77"/>
      <c r="E34" s="77"/>
      <c r="F34" s="77"/>
      <c r="G34" s="51">
        <f>I34/12/E30</f>
        <v>17.607468860077617</v>
      </c>
      <c r="H34" s="46"/>
      <c r="I34" s="46">
        <f>I27+I33</f>
        <v>830114.6838896753</v>
      </c>
      <c r="J34" s="47">
        <f>J27+J33</f>
        <v>17.607468860077617</v>
      </c>
      <c r="K34" s="47">
        <f t="shared" ref="K34:N34" si="8">K27+K33</f>
        <v>24103.5</v>
      </c>
      <c r="L34" s="47">
        <f t="shared" si="8"/>
        <v>128622.97209258127</v>
      </c>
      <c r="M34" s="47">
        <f t="shared" si="8"/>
        <v>136339.82880000002</v>
      </c>
      <c r="N34" s="68">
        <f t="shared" si="8"/>
        <v>25.315082708308321</v>
      </c>
    </row>
    <row r="35" spans="1:15">
      <c r="A35" s="75" t="s">
        <v>57</v>
      </c>
      <c r="B35" s="75"/>
      <c r="C35" s="75"/>
      <c r="D35" s="75"/>
      <c r="E35" s="75"/>
      <c r="F35" s="75"/>
      <c r="G35" s="75"/>
      <c r="H35" s="75"/>
      <c r="I35" s="75"/>
      <c r="N35" s="86"/>
      <c r="O35" s="87"/>
    </row>
    <row r="36" spans="1:15" s="3" customFormat="1" ht="63">
      <c r="A36" s="32">
        <v>1</v>
      </c>
      <c r="B36" s="33" t="s">
        <v>61</v>
      </c>
      <c r="C36" s="18" t="s">
        <v>13</v>
      </c>
      <c r="D36" s="19">
        <v>2.75</v>
      </c>
      <c r="E36" s="18">
        <v>3928.8</v>
      </c>
      <c r="F36" s="15" t="s">
        <v>24</v>
      </c>
      <c r="G36" s="53">
        <v>12</v>
      </c>
      <c r="H36" s="13">
        <f>D36*E36</f>
        <v>10804.2</v>
      </c>
      <c r="I36" s="30">
        <f>H36*G36</f>
        <v>129650.40000000001</v>
      </c>
      <c r="J36" s="54">
        <f>I36/G36/E36</f>
        <v>2.75</v>
      </c>
      <c r="K36" s="19"/>
      <c r="L36" s="19"/>
      <c r="M36" s="63"/>
      <c r="N36" s="67">
        <v>3.86</v>
      </c>
    </row>
    <row r="37" spans="1:15">
      <c r="A37" s="79" t="s">
        <v>60</v>
      </c>
      <c r="B37" s="80"/>
      <c r="C37" s="80"/>
      <c r="D37" s="80"/>
      <c r="E37" s="80"/>
      <c r="F37" s="81"/>
      <c r="G37" s="56">
        <f>G34+D36</f>
        <v>20.357468860077617</v>
      </c>
      <c r="H37" s="57"/>
      <c r="I37" s="58"/>
      <c r="J37" s="55">
        <f>J36+J34</f>
        <v>20.357468860077617</v>
      </c>
      <c r="K37" s="55">
        <f t="shared" ref="K37:M37" si="9">K36+K34</f>
        <v>24103.5</v>
      </c>
      <c r="L37" s="55">
        <f t="shared" si="9"/>
        <v>128622.97209258127</v>
      </c>
      <c r="M37" s="55">
        <f t="shared" si="9"/>
        <v>136339.82880000002</v>
      </c>
      <c r="N37" s="70">
        <f>N34+N36</f>
        <v>29.17508270830832</v>
      </c>
    </row>
    <row r="38" spans="1:15" ht="45" customHeight="1">
      <c r="A38" s="88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</row>
    <row r="39" spans="1:15" ht="22.5" customHeight="1">
      <c r="A39" s="90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</row>
    <row r="40" spans="1:15">
      <c r="A40" s="20"/>
      <c r="B40" s="20"/>
      <c r="C40" s="20"/>
      <c r="D40" s="20"/>
      <c r="E40" s="20"/>
      <c r="F40" s="21"/>
      <c r="G40" s="21"/>
      <c r="H40" s="20"/>
      <c r="I40" s="20"/>
      <c r="K40" s="27"/>
      <c r="L40" s="27"/>
    </row>
    <row r="41" spans="1:15" s="24" customFormat="1">
      <c r="A41" s="22"/>
      <c r="B41" s="23"/>
      <c r="C41" s="22"/>
      <c r="D41" s="23"/>
      <c r="F41" s="25"/>
      <c r="G41" s="25"/>
      <c r="H41" s="22"/>
      <c r="I41" s="22"/>
      <c r="K41" s="22"/>
      <c r="L41" s="22"/>
      <c r="N41" s="69"/>
    </row>
    <row r="42" spans="1:15" s="24" customFormat="1" ht="37.9" customHeight="1">
      <c r="A42" s="22"/>
      <c r="B42" s="22"/>
      <c r="C42" s="22"/>
      <c r="D42" s="23"/>
      <c r="E42" s="22"/>
      <c r="F42" s="25"/>
      <c r="G42" s="25"/>
      <c r="H42" s="22"/>
      <c r="I42" s="22"/>
      <c r="K42" s="22"/>
      <c r="L42" s="22"/>
      <c r="N42" s="69"/>
    </row>
    <row r="46" spans="1:15">
      <c r="B46" s="1" t="s">
        <v>54</v>
      </c>
    </row>
  </sheetData>
  <mergeCells count="11">
    <mergeCell ref="A38:N39"/>
    <mergeCell ref="A28:I28"/>
    <mergeCell ref="A6:I6"/>
    <mergeCell ref="A27:F27"/>
    <mergeCell ref="A37:F37"/>
    <mergeCell ref="A3:N4"/>
    <mergeCell ref="K6:M6"/>
    <mergeCell ref="A33:F33"/>
    <mergeCell ref="A34:F34"/>
    <mergeCell ref="A35:I35"/>
    <mergeCell ref="N35:O35"/>
  </mergeCells>
  <printOptions horizontalCentered="1" verticalCentered="1"/>
  <pageMargins left="0.35433070866141736" right="0.11811023622047245" top="0.15748031496062992" bottom="0.15748031496062992" header="0.31496062992125984" footer="0.31496062992125984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2025-10-16T11:15:16Z</dcterms:modified>
</cp:coreProperties>
</file>